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ndon\Desktop\"/>
    </mc:Choice>
  </mc:AlternateContent>
  <bookViews>
    <workbookView xWindow="0" yWindow="0" windowWidth="25125" windowHeight="11835"/>
  </bookViews>
  <sheets>
    <sheet name="Sheet1" sheetId="1" r:id="rId1"/>
  </sheets>
  <definedNames>
    <definedName name="_xlnm._FilterDatabase" localSheetId="0" hidden="1">Sheet1!$A$7:$Y$35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L27" i="1"/>
  <c r="N27" i="1" s="1"/>
  <c r="L28" i="1"/>
  <c r="P28" i="1"/>
  <c r="O28" i="1"/>
  <c r="P27" i="1"/>
  <c r="O27" i="1"/>
  <c r="J27" i="1" l="1"/>
  <c r="K27" i="1"/>
  <c r="N28" i="1"/>
  <c r="M28" i="1"/>
  <c r="J28" i="1"/>
  <c r="M27" i="1"/>
  <c r="D6" i="1" l="1"/>
  <c r="J32" i="1" l="1"/>
  <c r="K32" i="1"/>
  <c r="L32" i="1"/>
  <c r="N32" i="1" s="1"/>
  <c r="O32" i="1"/>
  <c r="P32" i="1"/>
  <c r="E37" i="1"/>
  <c r="H23" i="1"/>
  <c r="K23" i="1" s="1"/>
  <c r="I22" i="1"/>
  <c r="L22" i="1" s="1"/>
  <c r="H22" i="1"/>
  <c r="P22" i="1" s="1"/>
  <c r="L16" i="1"/>
  <c r="L20" i="1"/>
  <c r="I37" i="1"/>
  <c r="K9" i="1"/>
  <c r="K10" i="1"/>
  <c r="K11" i="1"/>
  <c r="K29" i="1"/>
  <c r="K12" i="1"/>
  <c r="K13" i="1"/>
  <c r="K30" i="1"/>
  <c r="K31" i="1"/>
  <c r="K14" i="1"/>
  <c r="K33" i="1"/>
  <c r="K34" i="1"/>
  <c r="K15" i="1"/>
  <c r="K16" i="1"/>
  <c r="K17" i="1"/>
  <c r="K18" i="1"/>
  <c r="K19" i="1"/>
  <c r="K20" i="1"/>
  <c r="K21" i="1"/>
  <c r="K35" i="1"/>
  <c r="K24" i="1"/>
  <c r="K25" i="1"/>
  <c r="K26" i="1"/>
  <c r="J15" i="1"/>
  <c r="J19" i="1"/>
  <c r="O22" i="1"/>
  <c r="O25" i="1"/>
  <c r="O26" i="1"/>
  <c r="L23" i="1"/>
  <c r="L26" i="1"/>
  <c r="J26" i="1"/>
  <c r="P25" i="1"/>
  <c r="L25" i="1"/>
  <c r="N25" i="1" s="1"/>
  <c r="J25" i="1"/>
  <c r="P24" i="1"/>
  <c r="O24" i="1"/>
  <c r="L24" i="1"/>
  <c r="N24" i="1" s="1"/>
  <c r="J24" i="1"/>
  <c r="P35" i="1"/>
  <c r="O35" i="1"/>
  <c r="L35" i="1"/>
  <c r="N35" i="1" s="1"/>
  <c r="J35" i="1"/>
  <c r="P21" i="1"/>
  <c r="O21" i="1"/>
  <c r="L21" i="1"/>
  <c r="M21" i="1" s="1"/>
  <c r="J21" i="1"/>
  <c r="O20" i="1"/>
  <c r="O19" i="1"/>
  <c r="L19" i="1"/>
  <c r="N19" i="1" s="1"/>
  <c r="P18" i="1"/>
  <c r="O18" i="1"/>
  <c r="L18" i="1"/>
  <c r="N18" i="1" s="1"/>
  <c r="J18" i="1"/>
  <c r="P17" i="1"/>
  <c r="O17" i="1"/>
  <c r="L17" i="1"/>
  <c r="N17" i="1" s="1"/>
  <c r="J17" i="1"/>
  <c r="P15" i="1"/>
  <c r="O15" i="1"/>
  <c r="L15" i="1"/>
  <c r="M32" i="1" l="1"/>
  <c r="L8" i="1"/>
  <c r="N8" i="1" s="1"/>
  <c r="H37" i="1"/>
  <c r="K22" i="1"/>
  <c r="J22" i="1"/>
  <c r="K8" i="1"/>
  <c r="P23" i="1"/>
  <c r="N23" i="1"/>
  <c r="O16" i="1"/>
  <c r="P19" i="1"/>
  <c r="N22" i="1"/>
  <c r="N26" i="1"/>
  <c r="N15" i="1"/>
  <c r="N21" i="1"/>
  <c r="J16" i="1"/>
  <c r="P16" i="1"/>
  <c r="J20" i="1"/>
  <c r="P20" i="1"/>
  <c r="M23" i="1"/>
  <c r="J23" i="1"/>
  <c r="O23" i="1"/>
  <c r="P26" i="1"/>
  <c r="M16" i="1"/>
  <c r="N20" i="1"/>
  <c r="M25" i="1"/>
  <c r="M35" i="1"/>
  <c r="M20" i="1"/>
  <c r="M18" i="1"/>
  <c r="M17" i="1"/>
  <c r="M24" i="1"/>
  <c r="M15" i="1"/>
  <c r="N16" i="1"/>
  <c r="M19" i="1"/>
  <c r="M22" i="1"/>
  <c r="M26" i="1"/>
  <c r="M8" i="1"/>
  <c r="J9" i="1"/>
  <c r="J10" i="1"/>
  <c r="J11" i="1"/>
  <c r="J29" i="1"/>
  <c r="J12" i="1"/>
  <c r="J13" i="1"/>
  <c r="J30" i="1"/>
  <c r="J31" i="1"/>
  <c r="J14" i="1"/>
  <c r="J33" i="1"/>
  <c r="J34" i="1"/>
  <c r="J8" i="1"/>
  <c r="L34" i="1"/>
  <c r="N34" i="1" s="1"/>
  <c r="O34" i="1"/>
  <c r="P34" i="1"/>
  <c r="L33" i="1"/>
  <c r="N33" i="1" s="1"/>
  <c r="O33" i="1"/>
  <c r="P33" i="1"/>
  <c r="L14" i="1"/>
  <c r="N14" i="1" s="1"/>
  <c r="O14" i="1"/>
  <c r="P14" i="1"/>
  <c r="L31" i="1"/>
  <c r="N31" i="1" s="1"/>
  <c r="O31" i="1"/>
  <c r="P31" i="1"/>
  <c r="L30" i="1"/>
  <c r="N30" i="1" s="1"/>
  <c r="O30" i="1"/>
  <c r="P30" i="1"/>
  <c r="P13" i="1"/>
  <c r="O13" i="1"/>
  <c r="L13" i="1"/>
  <c r="N13" i="1" s="1"/>
  <c r="P12" i="1"/>
  <c r="O12" i="1"/>
  <c r="L12" i="1"/>
  <c r="M12" i="1" s="1"/>
  <c r="P29" i="1"/>
  <c r="O29" i="1"/>
  <c r="L29" i="1"/>
  <c r="N29" i="1" s="1"/>
  <c r="P11" i="1"/>
  <c r="O11" i="1"/>
  <c r="L11" i="1"/>
  <c r="N11" i="1" s="1"/>
  <c r="P9" i="1"/>
  <c r="P10" i="1"/>
  <c r="P8" i="1"/>
  <c r="L9" i="1"/>
  <c r="N9" i="1" s="1"/>
  <c r="L10" i="1"/>
  <c r="N10" i="1" s="1"/>
  <c r="O9" i="1"/>
  <c r="O10" i="1"/>
  <c r="O8" i="1"/>
  <c r="K37" i="1" l="1"/>
  <c r="L37" i="1"/>
  <c r="L39" i="1" s="1"/>
  <c r="E5" i="1"/>
  <c r="E4" i="1"/>
  <c r="N12" i="1"/>
  <c r="N37" i="1" s="1"/>
  <c r="M13" i="1"/>
  <c r="M10" i="1"/>
  <c r="M14" i="1"/>
  <c r="M34" i="1"/>
  <c r="M31" i="1"/>
  <c r="M29" i="1"/>
  <c r="M9" i="1"/>
  <c r="P37" i="1"/>
  <c r="P39" i="1" s="1"/>
  <c r="M33" i="1"/>
  <c r="M30" i="1"/>
  <c r="M11" i="1"/>
  <c r="I39" i="1"/>
  <c r="O37" i="1"/>
  <c r="O39" i="1" s="1"/>
  <c r="E6" i="1" l="1"/>
</calcChain>
</file>

<file path=xl/sharedStrings.xml><?xml version="1.0" encoding="utf-8"?>
<sst xmlns="http://schemas.openxmlformats.org/spreadsheetml/2006/main" count="202" uniqueCount="113">
  <si>
    <t>Card</t>
  </si>
  <si>
    <t>Set</t>
  </si>
  <si>
    <t>Condition</t>
  </si>
  <si>
    <t>price paid</t>
  </si>
  <si>
    <t>Necropotence</t>
  </si>
  <si>
    <t>Eternal Masters</t>
  </si>
  <si>
    <t>NM</t>
  </si>
  <si>
    <t>Gilded Lotus</t>
  </si>
  <si>
    <t>Dominaria</t>
  </si>
  <si>
    <t>Break Even % for Fees</t>
  </si>
  <si>
    <t>Rune Scar Demon</t>
  </si>
  <si>
    <t>Iconic Masters</t>
  </si>
  <si>
    <t>Buy Date</t>
  </si>
  <si>
    <t>Store Credit (CK)</t>
  </si>
  <si>
    <t>Store Credit %</t>
  </si>
  <si>
    <t>Break Even</t>
  </si>
  <si>
    <t>CC Kickback</t>
  </si>
  <si>
    <t xml:space="preserve">Credit Card Kickback </t>
  </si>
  <si>
    <t>Sheltered Ticket</t>
  </si>
  <si>
    <t>Amonket</t>
  </si>
  <si>
    <t>Rhythm of the Wild</t>
  </si>
  <si>
    <t>Ravnica Allegiance</t>
  </si>
  <si>
    <t>Tithe Taker</t>
  </si>
  <si>
    <t>Unbreakable Formation</t>
  </si>
  <si>
    <t>Foil</t>
  </si>
  <si>
    <t>N</t>
  </si>
  <si>
    <t>Y</t>
  </si>
  <si>
    <t>% Difference</t>
  </si>
  <si>
    <t>TOTALS</t>
  </si>
  <si>
    <t>Sold $</t>
  </si>
  <si>
    <t>Sold Credit</t>
  </si>
  <si>
    <t>MUST EQUAL BUYLIST CREDIT PRICE</t>
  </si>
  <si>
    <t>Net Credit</t>
  </si>
  <si>
    <t>Solemnity</t>
  </si>
  <si>
    <t>Hour of Devastation</t>
  </si>
  <si>
    <t>Commander 2013</t>
  </si>
  <si>
    <t>Knowledge Pool</t>
  </si>
  <si>
    <t>Mirrodin Beseiged</t>
  </si>
  <si>
    <t>MP</t>
  </si>
  <si>
    <t>LP</t>
  </si>
  <si>
    <t>Insurrection</t>
  </si>
  <si>
    <t>Onslaught</t>
  </si>
  <si>
    <t>Muddle the Mixture</t>
  </si>
  <si>
    <t>Ravnica: City of Guilds</t>
  </si>
  <si>
    <t>Skargaan Hellkite</t>
  </si>
  <si>
    <t>**Shipping and taxes included in paid price split among cards in the order</t>
  </si>
  <si>
    <t>*Condition price for buylist reflected*</t>
  </si>
  <si>
    <t>MUST BE 8000+ EDHREC DECKS FOR EDH SPEC</t>
  </si>
  <si>
    <t>BL %</t>
  </si>
  <si>
    <t>SC %</t>
  </si>
  <si>
    <t>Trade</t>
  </si>
  <si>
    <t>Comment</t>
  </si>
  <si>
    <t>Buylist $</t>
  </si>
  <si>
    <t>True Spec</t>
  </si>
  <si>
    <t>For Play</t>
  </si>
  <si>
    <t>Quantity</t>
  </si>
  <si>
    <t>Commander 2016</t>
  </si>
  <si>
    <t>Blasphemous Act</t>
  </si>
  <si>
    <t>Commander AVII</t>
  </si>
  <si>
    <t>Chaos Warp</t>
  </si>
  <si>
    <t>Skyline Despot</t>
  </si>
  <si>
    <t>Conspiracy TTC</t>
  </si>
  <si>
    <t>Death Baron</t>
  </si>
  <si>
    <t>Core 2019</t>
  </si>
  <si>
    <t>Grafdigger's Cage</t>
  </si>
  <si>
    <t>Dark Ascension</t>
  </si>
  <si>
    <t>Goblin Bombardment</t>
  </si>
  <si>
    <t>Duel Decks: Speed vs. Cunning</t>
  </si>
  <si>
    <t>Crypt Ghast</t>
  </si>
  <si>
    <t>Gatecrash</t>
  </si>
  <si>
    <t>Chromatic Lantern</t>
  </si>
  <si>
    <t>Guilds of Ravnica</t>
  </si>
  <si>
    <t>Godsend</t>
  </si>
  <si>
    <t>Journey into Nyx</t>
  </si>
  <si>
    <t>Reliquary Tower</t>
  </si>
  <si>
    <t>Magic 2013</t>
  </si>
  <si>
    <t>Tendershoot Dryad</t>
  </si>
  <si>
    <t>Rivals of Ixalan</t>
  </si>
  <si>
    <t>Prized Amalgam</t>
  </si>
  <si>
    <t>Shadows Over Innistrad</t>
  </si>
  <si>
    <t>Stalking Vengeance</t>
  </si>
  <si>
    <t>Fearie Artisans</t>
  </si>
  <si>
    <t>Buy-in</t>
  </si>
  <si>
    <t>Est. Retail Value</t>
  </si>
  <si>
    <t>www.mtgstocks.com</t>
  </si>
  <si>
    <t>Net $ Cash</t>
  </si>
  <si>
    <t>Looked at wrong edition for pricing. Still should come out ahead</t>
  </si>
  <si>
    <t xml:space="preserve">Postage to Mail 33 cards to Card Kingdom </t>
  </si>
  <si>
    <t>Time Spent to Research and Buy/Track Cards</t>
  </si>
  <si>
    <t>Hours</t>
  </si>
  <si>
    <t>Shipping Costs</t>
  </si>
  <si>
    <t>Sales Tax Paid</t>
  </si>
  <si>
    <t>Percent of Total Cost</t>
  </si>
  <si>
    <t>SPEC Y/N</t>
  </si>
  <si>
    <t>Speculation Total</t>
  </si>
  <si>
    <t>Gain/Loss $ Buylist</t>
  </si>
  <si>
    <t>For Play Total</t>
  </si>
  <si>
    <t>Overall</t>
  </si>
  <si>
    <t>Had to buy other cards to get over a $2.00 transaction</t>
  </si>
  <si>
    <t>Bought to get over $2.00 minimum</t>
  </si>
  <si>
    <t>Bought with no intention to re-sale using credit card cashback</t>
  </si>
  <si>
    <t>Ebay promotion coupon buy, arbitrage opportunity</t>
  </si>
  <si>
    <t>Total</t>
  </si>
  <si>
    <t>Cash Buylist is Card Kingdom on Buy Date</t>
  </si>
  <si>
    <t>Queen Marchesa</t>
  </si>
  <si>
    <t>Lux Cannon</t>
  </si>
  <si>
    <t>Scars of Mirrodin</t>
  </si>
  <si>
    <t>arbitrage opportunity off 20% coupon</t>
  </si>
  <si>
    <t>* added Queen Marchesa and Lux Cannon Buys</t>
  </si>
  <si>
    <t>Plan to keep, traded in other cards from collection for $ to equal buy price</t>
  </si>
  <si>
    <t>Return</t>
  </si>
  <si>
    <t>Jet Medallion and Grave Pact: condition issue</t>
  </si>
  <si>
    <t>Received 20% discount due to not NM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</si>
</sst>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0" borderId="0" xfId="2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4" borderId="0" xfId="2" applyNumberFormat="1" applyFont="1" applyFill="1" applyAlignment="1"/>
    <xf numFmtId="1" fontId="0" fillId="0" borderId="2" xfId="0" applyNumberFormat="1" applyBorder="1" applyAlignment="1">
      <alignment horizontal="center"/>
    </xf>
    <xf numFmtId="9" fontId="2" fillId="0" borderId="0" xfId="2" applyFont="1"/>
    <xf numFmtId="8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 applyAlignment="1">
      <alignment horizontal="center"/>
    </xf>
    <xf numFmtId="44" fontId="2" fillId="0" borderId="0" xfId="1" applyFont="1" applyAlignment="1">
      <alignment horizontal="center"/>
    </xf>
    <xf numFmtId="14" fontId="4" fillId="0" borderId="0" xfId="3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gstocks.com/" TargetMode="External"/><Relationship Id="rId1" Type="http://schemas.openxmlformats.org/officeDocument/2006/relationships/hyperlink" Target="http://www.mtg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topLeftCell="A7" zoomScale="90" zoomScaleNormal="90" workbookViewId="0">
      <selection activeCell="E15" sqref="E15"/>
    </sheetView>
  </sheetViews>
  <sheetFormatPr defaultRowHeight="15" x14ac:dyDescent="0.25"/>
  <cols>
    <col min="1" max="1" width="11.5703125" style="2" customWidth="1"/>
    <col min="2" max="2" width="9.7109375" style="2" customWidth="1"/>
    <col min="3" max="3" width="24.28515625" style="2" customWidth="1"/>
    <col min="4" max="4" width="16.7109375" style="2" customWidth="1"/>
    <col min="5" max="5" width="9.5703125" style="2" bestFit="1" customWidth="1"/>
    <col min="6" max="6" width="7" style="2" bestFit="1" customWidth="1"/>
    <col min="7" max="7" width="9.42578125" style="2" customWidth="1"/>
    <col min="8" max="8" width="10.140625" style="2" customWidth="1"/>
    <col min="9" max="9" width="9.85546875" style="2" customWidth="1"/>
    <col min="10" max="10" width="7.7109375" style="2" bestFit="1" customWidth="1"/>
    <col min="11" max="11" width="13.140625" style="2" customWidth="1"/>
    <col min="12" max="12" width="15.85546875" style="2" customWidth="1"/>
    <col min="13" max="13" width="5.85546875" style="2" customWidth="1"/>
    <col min="14" max="14" width="11" style="2" customWidth="1"/>
    <col min="15" max="15" width="12" style="2" customWidth="1"/>
    <col min="16" max="16" width="11.5703125" customWidth="1"/>
    <col min="17" max="17" width="11.140625" customWidth="1"/>
    <col min="18" max="18" width="11.42578125" customWidth="1"/>
    <col min="19" max="19" width="7.5703125" customWidth="1"/>
  </cols>
  <sheetData>
    <row r="1" spans="1:25" x14ac:dyDescent="0.25">
      <c r="C1" s="16" t="s">
        <v>47</v>
      </c>
      <c r="G1" s="15"/>
      <c r="I1" s="8" t="s">
        <v>103</v>
      </c>
      <c r="J1" s="8"/>
      <c r="K1"/>
      <c r="P1" s="8" t="s">
        <v>9</v>
      </c>
      <c r="Q1" s="8"/>
      <c r="R1" s="23">
        <v>0.25</v>
      </c>
      <c r="S1" s="8"/>
      <c r="T1" s="8" t="s">
        <v>87</v>
      </c>
      <c r="U1" s="8"/>
      <c r="V1" s="8"/>
      <c r="W1" s="8"/>
      <c r="X1" s="24">
        <v>3.09</v>
      </c>
    </row>
    <row r="2" spans="1:25" x14ac:dyDescent="0.25">
      <c r="C2" s="16" t="s">
        <v>31</v>
      </c>
      <c r="G2" s="15"/>
      <c r="I2" s="14" t="s">
        <v>53</v>
      </c>
      <c r="K2" s="17" t="s">
        <v>54</v>
      </c>
      <c r="P2" s="8" t="s">
        <v>14</v>
      </c>
      <c r="Q2" s="8"/>
      <c r="R2" s="23">
        <v>0.3</v>
      </c>
      <c r="S2" s="8"/>
      <c r="T2" s="8" t="s">
        <v>88</v>
      </c>
      <c r="U2" s="8"/>
      <c r="V2" s="8"/>
      <c r="W2" s="8"/>
      <c r="X2" s="10">
        <v>3</v>
      </c>
      <c r="Y2" s="8" t="s">
        <v>89</v>
      </c>
    </row>
    <row r="3" spans="1:25" x14ac:dyDescent="0.25">
      <c r="C3" s="16" t="s">
        <v>45</v>
      </c>
      <c r="J3" s="20"/>
      <c r="K3" s="15" t="s">
        <v>46</v>
      </c>
      <c r="P3" s="8" t="s">
        <v>17</v>
      </c>
      <c r="Q3" s="8"/>
      <c r="R3" s="25">
        <v>1.4999999999999999E-2</v>
      </c>
      <c r="S3" s="8"/>
      <c r="T3" s="8"/>
      <c r="U3" s="8"/>
      <c r="V3" s="8"/>
      <c r="W3" s="8"/>
      <c r="X3" s="8"/>
    </row>
    <row r="4" spans="1:25" x14ac:dyDescent="0.25">
      <c r="C4" s="10" t="s">
        <v>90</v>
      </c>
      <c r="D4" s="27">
        <v>8.4600000000000009</v>
      </c>
      <c r="E4" s="26">
        <f>D4/H37</f>
        <v>5.0599296633890768E-2</v>
      </c>
      <c r="F4" s="16" t="s">
        <v>92</v>
      </c>
      <c r="G4" s="10"/>
      <c r="J4" s="20"/>
      <c r="K4" s="15"/>
      <c r="P4" s="8"/>
      <c r="Q4" s="8"/>
      <c r="R4" s="25"/>
      <c r="S4" s="8"/>
      <c r="T4" s="8"/>
      <c r="U4" s="8"/>
      <c r="V4" s="8"/>
      <c r="W4" s="8"/>
      <c r="X4" s="8"/>
    </row>
    <row r="5" spans="1:25" x14ac:dyDescent="0.25">
      <c r="C5" s="10" t="s">
        <v>91</v>
      </c>
      <c r="D5" s="27">
        <v>10.67</v>
      </c>
      <c r="E5" s="26">
        <f>D5/H37</f>
        <v>6.3817316203736929E-2</v>
      </c>
      <c r="F5" s="16" t="s">
        <v>92</v>
      </c>
      <c r="G5" s="10"/>
      <c r="R5" s="7"/>
    </row>
    <row r="6" spans="1:25" x14ac:dyDescent="0.25">
      <c r="C6" s="10" t="s">
        <v>102</v>
      </c>
      <c r="D6" s="27">
        <f>SUM(D4:D5)</f>
        <v>19.130000000000003</v>
      </c>
      <c r="E6" s="26">
        <f>SUM(E4:E5)</f>
        <v>0.11441661283762769</v>
      </c>
      <c r="F6" s="16"/>
      <c r="G6" s="10"/>
      <c r="R6" s="7"/>
    </row>
    <row r="7" spans="1:25" x14ac:dyDescent="0.25">
      <c r="A7" s="30" t="s">
        <v>12</v>
      </c>
      <c r="B7" s="30" t="s">
        <v>93</v>
      </c>
      <c r="C7" s="30" t="s">
        <v>0</v>
      </c>
      <c r="D7" s="30" t="s">
        <v>1</v>
      </c>
      <c r="E7" s="30" t="s">
        <v>55</v>
      </c>
      <c r="F7" s="30" t="s">
        <v>24</v>
      </c>
      <c r="G7" s="30" t="s">
        <v>2</v>
      </c>
      <c r="H7" s="30" t="s">
        <v>3</v>
      </c>
      <c r="I7" s="30" t="s">
        <v>52</v>
      </c>
      <c r="J7" s="30" t="s">
        <v>48</v>
      </c>
      <c r="K7" s="30" t="s">
        <v>85</v>
      </c>
      <c r="L7" s="30" t="s">
        <v>13</v>
      </c>
      <c r="M7" s="30" t="s">
        <v>49</v>
      </c>
      <c r="N7" s="30" t="s">
        <v>32</v>
      </c>
      <c r="O7" s="30" t="s">
        <v>15</v>
      </c>
      <c r="P7" s="35" t="s">
        <v>16</v>
      </c>
      <c r="Q7" s="35" t="s">
        <v>29</v>
      </c>
      <c r="R7" s="35" t="s">
        <v>30</v>
      </c>
      <c r="S7" s="35" t="s">
        <v>50</v>
      </c>
      <c r="T7" s="35" t="s">
        <v>51</v>
      </c>
    </row>
    <row r="8" spans="1:25" x14ac:dyDescent="0.25">
      <c r="A8" s="9">
        <v>43558</v>
      </c>
      <c r="B8" s="9" t="s">
        <v>26</v>
      </c>
      <c r="C8" s="14" t="s">
        <v>4</v>
      </c>
      <c r="D8" s="2" t="s">
        <v>5</v>
      </c>
      <c r="E8" s="19">
        <v>1</v>
      </c>
      <c r="F8" s="2" t="s">
        <v>25</v>
      </c>
      <c r="G8" s="2" t="s">
        <v>39</v>
      </c>
      <c r="H8" s="4">
        <v>4.29</v>
      </c>
      <c r="I8" s="4">
        <v>3.6</v>
      </c>
      <c r="J8" s="6">
        <f t="shared" ref="J8:J35" si="0">I8/H8</f>
        <v>0.83916083916083917</v>
      </c>
      <c r="K8" s="4">
        <f t="shared" ref="K8:K35" si="1">SUM(I8-H8)</f>
        <v>-0.69</v>
      </c>
      <c r="L8" s="4">
        <f t="shared" ref="L8:L35" si="2">I8*(1+$R$2)</f>
        <v>4.6800000000000006</v>
      </c>
      <c r="M8" s="6">
        <f t="shared" ref="M8:M35" si="3">L8/H8</f>
        <v>1.0909090909090911</v>
      </c>
      <c r="N8" s="4">
        <f t="shared" ref="N8:N35" si="4">L8-H8</f>
        <v>0.39000000000000057</v>
      </c>
      <c r="O8" s="4">
        <f t="shared" ref="O8:O35" si="5">H8*(1+$R$1)</f>
        <v>5.3624999999999998</v>
      </c>
      <c r="P8" s="1">
        <f t="shared" ref="P8:P35" si="6">H8*$R$3</f>
        <v>6.4350000000000004E-2</v>
      </c>
      <c r="Q8" s="1"/>
      <c r="T8" t="s">
        <v>112</v>
      </c>
    </row>
    <row r="9" spans="1:25" x14ac:dyDescent="0.25">
      <c r="A9" s="9">
        <v>43558</v>
      </c>
      <c r="B9" s="9" t="s">
        <v>26</v>
      </c>
      <c r="C9" s="14" t="s">
        <v>7</v>
      </c>
      <c r="D9" s="2" t="s">
        <v>8</v>
      </c>
      <c r="E9" s="19">
        <v>1</v>
      </c>
      <c r="F9" s="2" t="s">
        <v>25</v>
      </c>
      <c r="G9" s="2" t="s">
        <v>6</v>
      </c>
      <c r="H9" s="4">
        <v>1.766</v>
      </c>
      <c r="I9" s="4">
        <v>2.25</v>
      </c>
      <c r="J9" s="6">
        <f t="shared" si="0"/>
        <v>1.2740656851642129</v>
      </c>
      <c r="K9" s="4">
        <f t="shared" si="1"/>
        <v>0.48399999999999999</v>
      </c>
      <c r="L9" s="4">
        <f t="shared" si="2"/>
        <v>2.9250000000000003</v>
      </c>
      <c r="M9" s="6">
        <f t="shared" si="3"/>
        <v>1.6562853907134769</v>
      </c>
      <c r="N9" s="4">
        <f t="shared" si="4"/>
        <v>1.1590000000000003</v>
      </c>
      <c r="O9" s="4">
        <f t="shared" si="5"/>
        <v>2.2075</v>
      </c>
      <c r="P9" s="1">
        <f t="shared" si="6"/>
        <v>2.649E-2</v>
      </c>
      <c r="Q9" s="1"/>
    </row>
    <row r="10" spans="1:25" x14ac:dyDescent="0.25">
      <c r="A10" s="9">
        <v>43558</v>
      </c>
      <c r="B10" s="9" t="s">
        <v>26</v>
      </c>
      <c r="C10" s="14" t="s">
        <v>10</v>
      </c>
      <c r="D10" s="2" t="s">
        <v>11</v>
      </c>
      <c r="E10" s="19">
        <v>1</v>
      </c>
      <c r="F10" s="2" t="s">
        <v>25</v>
      </c>
      <c r="G10" s="2" t="s">
        <v>39</v>
      </c>
      <c r="H10" s="4">
        <v>2.5299999999999998</v>
      </c>
      <c r="I10" s="4">
        <v>2</v>
      </c>
      <c r="J10" s="6">
        <f t="shared" si="0"/>
        <v>0.79051383399209496</v>
      </c>
      <c r="K10" s="4">
        <f t="shared" si="1"/>
        <v>-0.5299999999999998</v>
      </c>
      <c r="L10" s="4">
        <f t="shared" si="2"/>
        <v>2.6</v>
      </c>
      <c r="M10" s="6">
        <f t="shared" si="3"/>
        <v>1.0276679841897234</v>
      </c>
      <c r="N10" s="4">
        <f t="shared" si="4"/>
        <v>7.0000000000000284E-2</v>
      </c>
      <c r="O10" s="4">
        <f t="shared" si="5"/>
        <v>3.1624999999999996</v>
      </c>
      <c r="P10" s="1">
        <f t="shared" si="6"/>
        <v>3.7949999999999998E-2</v>
      </c>
      <c r="Q10" s="1"/>
      <c r="T10" t="s">
        <v>112</v>
      </c>
    </row>
    <row r="11" spans="1:25" x14ac:dyDescent="0.25">
      <c r="A11" s="9">
        <v>43558</v>
      </c>
      <c r="B11" s="9" t="s">
        <v>26</v>
      </c>
      <c r="C11" s="14" t="s">
        <v>18</v>
      </c>
      <c r="D11" s="2" t="s">
        <v>19</v>
      </c>
      <c r="E11" s="19">
        <v>1</v>
      </c>
      <c r="F11" s="2" t="s">
        <v>25</v>
      </c>
      <c r="G11" s="2" t="s">
        <v>6</v>
      </c>
      <c r="H11" s="4">
        <v>0.68</v>
      </c>
      <c r="I11" s="4">
        <v>0.5</v>
      </c>
      <c r="J11" s="6">
        <f t="shared" si="0"/>
        <v>0.73529411764705876</v>
      </c>
      <c r="K11" s="4">
        <f t="shared" si="1"/>
        <v>-0.18000000000000005</v>
      </c>
      <c r="L11" s="4">
        <f t="shared" si="2"/>
        <v>0.65</v>
      </c>
      <c r="M11" s="6">
        <f t="shared" si="3"/>
        <v>0.95588235294117641</v>
      </c>
      <c r="N11" s="4">
        <f t="shared" si="4"/>
        <v>-3.0000000000000027E-2</v>
      </c>
      <c r="O11" s="4">
        <f t="shared" si="5"/>
        <v>0.85000000000000009</v>
      </c>
      <c r="P11" s="1">
        <f t="shared" si="6"/>
        <v>1.0200000000000001E-2</v>
      </c>
    </row>
    <row r="12" spans="1:25" x14ac:dyDescent="0.25">
      <c r="A12" s="9">
        <v>43558</v>
      </c>
      <c r="B12" s="9" t="s">
        <v>26</v>
      </c>
      <c r="C12" s="14" t="s">
        <v>22</v>
      </c>
      <c r="D12" s="2" t="s">
        <v>21</v>
      </c>
      <c r="E12" s="19">
        <v>1</v>
      </c>
      <c r="F12" s="2" t="s">
        <v>25</v>
      </c>
      <c r="G12" s="2" t="s">
        <v>6</v>
      </c>
      <c r="H12" s="4">
        <v>0.88</v>
      </c>
      <c r="I12" s="4">
        <v>1.6</v>
      </c>
      <c r="J12" s="6">
        <f t="shared" si="0"/>
        <v>1.8181818181818183</v>
      </c>
      <c r="K12" s="4">
        <f t="shared" si="1"/>
        <v>0.72000000000000008</v>
      </c>
      <c r="L12" s="4">
        <f t="shared" si="2"/>
        <v>2.08</v>
      </c>
      <c r="M12" s="6">
        <f t="shared" si="3"/>
        <v>2.3636363636363638</v>
      </c>
      <c r="N12" s="4">
        <f t="shared" si="4"/>
        <v>1.2000000000000002</v>
      </c>
      <c r="O12" s="4">
        <f t="shared" si="5"/>
        <v>1.1000000000000001</v>
      </c>
      <c r="P12" s="1">
        <f t="shared" si="6"/>
        <v>1.32E-2</v>
      </c>
      <c r="T12" t="s">
        <v>98</v>
      </c>
    </row>
    <row r="13" spans="1:25" x14ac:dyDescent="0.25">
      <c r="A13" s="9">
        <v>43558</v>
      </c>
      <c r="B13" s="9" t="s">
        <v>26</v>
      </c>
      <c r="C13" s="14" t="s">
        <v>23</v>
      </c>
      <c r="D13" s="2" t="s">
        <v>21</v>
      </c>
      <c r="E13" s="19">
        <v>1</v>
      </c>
      <c r="F13" s="33" t="s">
        <v>26</v>
      </c>
      <c r="G13" s="2" t="s">
        <v>6</v>
      </c>
      <c r="H13" s="4">
        <v>1.32</v>
      </c>
      <c r="I13" s="4">
        <v>0.33</v>
      </c>
      <c r="J13" s="6">
        <f t="shared" si="0"/>
        <v>0.25</v>
      </c>
      <c r="K13" s="4">
        <f t="shared" si="1"/>
        <v>-0.99</v>
      </c>
      <c r="L13" s="4">
        <f t="shared" si="2"/>
        <v>0.42900000000000005</v>
      </c>
      <c r="M13" s="6">
        <f t="shared" si="3"/>
        <v>0.32500000000000001</v>
      </c>
      <c r="N13" s="4">
        <f t="shared" si="4"/>
        <v>-0.89100000000000001</v>
      </c>
      <c r="O13" s="4">
        <f t="shared" si="5"/>
        <v>1.6500000000000001</v>
      </c>
      <c r="P13" s="1">
        <f t="shared" si="6"/>
        <v>1.9800000000000002E-2</v>
      </c>
    </row>
    <row r="14" spans="1:25" x14ac:dyDescent="0.25">
      <c r="A14" s="9">
        <v>43558</v>
      </c>
      <c r="B14" s="9" t="s">
        <v>26</v>
      </c>
      <c r="C14" s="14" t="s">
        <v>36</v>
      </c>
      <c r="D14" s="2" t="s">
        <v>37</v>
      </c>
      <c r="E14" s="19">
        <v>1</v>
      </c>
      <c r="F14" s="2" t="s">
        <v>25</v>
      </c>
      <c r="G14" s="2" t="s">
        <v>39</v>
      </c>
      <c r="H14" s="4">
        <v>0.79</v>
      </c>
      <c r="I14" s="4">
        <v>0.64</v>
      </c>
      <c r="J14" s="6">
        <f t="shared" si="0"/>
        <v>0.810126582278481</v>
      </c>
      <c r="K14" s="4">
        <f t="shared" si="1"/>
        <v>-0.15000000000000002</v>
      </c>
      <c r="L14" s="4">
        <f t="shared" si="2"/>
        <v>0.83200000000000007</v>
      </c>
      <c r="M14" s="6">
        <f t="shared" si="3"/>
        <v>1.0531645569620254</v>
      </c>
      <c r="N14" s="4">
        <f t="shared" si="4"/>
        <v>4.2000000000000037E-2</v>
      </c>
      <c r="O14" s="4">
        <f t="shared" si="5"/>
        <v>0.98750000000000004</v>
      </c>
      <c r="P14" s="1">
        <f t="shared" si="6"/>
        <v>1.1849999999999999E-2</v>
      </c>
    </row>
    <row r="15" spans="1:25" x14ac:dyDescent="0.25">
      <c r="A15" s="9">
        <v>43560</v>
      </c>
      <c r="B15" s="9" t="s">
        <v>26</v>
      </c>
      <c r="C15" s="14" t="s">
        <v>81</v>
      </c>
      <c r="D15" s="2" t="s">
        <v>56</v>
      </c>
      <c r="E15" s="19">
        <v>1</v>
      </c>
      <c r="F15" s="2" t="s">
        <v>25</v>
      </c>
      <c r="G15" s="2" t="s">
        <v>39</v>
      </c>
      <c r="H15" s="4">
        <v>6.04</v>
      </c>
      <c r="I15" s="4">
        <v>4.4000000000000004</v>
      </c>
      <c r="J15" s="6">
        <f t="shared" si="0"/>
        <v>0.72847682119205304</v>
      </c>
      <c r="K15" s="4">
        <f t="shared" si="1"/>
        <v>-1.6399999999999997</v>
      </c>
      <c r="L15" s="4">
        <f t="shared" si="2"/>
        <v>5.7200000000000006</v>
      </c>
      <c r="M15" s="6">
        <f t="shared" si="3"/>
        <v>0.94701986754966894</v>
      </c>
      <c r="N15" s="4">
        <f t="shared" si="4"/>
        <v>-0.3199999999999994</v>
      </c>
      <c r="O15" s="4">
        <f t="shared" si="5"/>
        <v>7.55</v>
      </c>
      <c r="P15" s="1">
        <f t="shared" si="6"/>
        <v>9.06E-2</v>
      </c>
    </row>
    <row r="16" spans="1:25" x14ac:dyDescent="0.25">
      <c r="A16" s="9">
        <v>43560</v>
      </c>
      <c r="B16" s="9" t="s">
        <v>26</v>
      </c>
      <c r="C16" s="14" t="s">
        <v>57</v>
      </c>
      <c r="D16" s="2" t="s">
        <v>58</v>
      </c>
      <c r="E16" s="19">
        <v>1</v>
      </c>
      <c r="F16" s="2" t="s">
        <v>25</v>
      </c>
      <c r="G16" s="2" t="s">
        <v>39</v>
      </c>
      <c r="H16" s="4">
        <v>2.84</v>
      </c>
      <c r="I16" s="4">
        <v>3.2</v>
      </c>
      <c r="J16" s="6">
        <f t="shared" si="0"/>
        <v>1.1267605633802817</v>
      </c>
      <c r="K16" s="4">
        <f t="shared" si="1"/>
        <v>0.36000000000000032</v>
      </c>
      <c r="L16" s="4">
        <f t="shared" si="2"/>
        <v>4.16</v>
      </c>
      <c r="M16" s="6">
        <f t="shared" si="3"/>
        <v>1.4647887323943662</v>
      </c>
      <c r="N16" s="4">
        <f t="shared" si="4"/>
        <v>1.3200000000000003</v>
      </c>
      <c r="O16" s="4">
        <f t="shared" si="5"/>
        <v>3.55</v>
      </c>
      <c r="P16" s="1">
        <f t="shared" si="6"/>
        <v>4.2599999999999999E-2</v>
      </c>
    </row>
    <row r="17" spans="1:20" x14ac:dyDescent="0.25">
      <c r="A17" s="9">
        <v>43560</v>
      </c>
      <c r="B17" s="9" t="s">
        <v>26</v>
      </c>
      <c r="C17" s="14" t="s">
        <v>59</v>
      </c>
      <c r="D17" s="2" t="s">
        <v>58</v>
      </c>
      <c r="E17" s="19">
        <v>1</v>
      </c>
      <c r="F17" s="2" t="s">
        <v>25</v>
      </c>
      <c r="G17" s="2" t="s">
        <v>6</v>
      </c>
      <c r="H17" s="4">
        <v>2.4300000000000002</v>
      </c>
      <c r="I17" s="4">
        <v>1.3</v>
      </c>
      <c r="J17" s="6">
        <f t="shared" si="0"/>
        <v>0.53497942386831276</v>
      </c>
      <c r="K17" s="4">
        <f t="shared" si="1"/>
        <v>-1.1300000000000001</v>
      </c>
      <c r="L17" s="4">
        <f t="shared" si="2"/>
        <v>1.6900000000000002</v>
      </c>
      <c r="M17" s="6">
        <f t="shared" si="3"/>
        <v>0.69547325102880664</v>
      </c>
      <c r="N17" s="4">
        <f t="shared" si="4"/>
        <v>-0.74</v>
      </c>
      <c r="O17" s="4">
        <f t="shared" si="5"/>
        <v>3.0375000000000001</v>
      </c>
      <c r="P17" s="1">
        <f t="shared" si="6"/>
        <v>3.6450000000000003E-2</v>
      </c>
      <c r="T17" t="s">
        <v>86</v>
      </c>
    </row>
    <row r="18" spans="1:20" x14ac:dyDescent="0.25">
      <c r="A18" s="9">
        <v>43560</v>
      </c>
      <c r="B18" s="9" t="s">
        <v>26</v>
      </c>
      <c r="C18" s="14" t="s">
        <v>60</v>
      </c>
      <c r="D18" s="2" t="s">
        <v>61</v>
      </c>
      <c r="E18" s="19">
        <v>1</v>
      </c>
      <c r="F18" s="2" t="s">
        <v>25</v>
      </c>
      <c r="G18" s="2" t="s">
        <v>39</v>
      </c>
      <c r="H18" s="4">
        <v>1.89</v>
      </c>
      <c r="I18" s="4">
        <v>1.1200000000000001</v>
      </c>
      <c r="J18" s="6">
        <f t="shared" si="0"/>
        <v>0.59259259259259267</v>
      </c>
      <c r="K18" s="4">
        <f t="shared" si="1"/>
        <v>-0.7699999999999998</v>
      </c>
      <c r="L18" s="4">
        <f t="shared" si="2"/>
        <v>1.4560000000000002</v>
      </c>
      <c r="M18" s="6">
        <f t="shared" si="3"/>
        <v>0.77037037037037048</v>
      </c>
      <c r="N18" s="4">
        <f t="shared" si="4"/>
        <v>-0.43399999999999972</v>
      </c>
      <c r="O18" s="4">
        <f t="shared" si="5"/>
        <v>2.3624999999999998</v>
      </c>
      <c r="P18" s="1">
        <f t="shared" si="6"/>
        <v>2.8349999999999997E-2</v>
      </c>
    </row>
    <row r="19" spans="1:20" x14ac:dyDescent="0.25">
      <c r="A19" s="9">
        <v>43560</v>
      </c>
      <c r="B19" s="9" t="s">
        <v>26</v>
      </c>
      <c r="C19" s="14" t="s">
        <v>62</v>
      </c>
      <c r="D19" s="2" t="s">
        <v>63</v>
      </c>
      <c r="E19" s="19">
        <v>1</v>
      </c>
      <c r="F19" s="2" t="s">
        <v>25</v>
      </c>
      <c r="G19" s="2" t="s">
        <v>39</v>
      </c>
      <c r="H19" s="4">
        <v>2.08</v>
      </c>
      <c r="I19" s="4">
        <v>1.76</v>
      </c>
      <c r="J19" s="6">
        <f t="shared" si="0"/>
        <v>0.84615384615384615</v>
      </c>
      <c r="K19" s="4">
        <f t="shared" si="1"/>
        <v>-0.32000000000000006</v>
      </c>
      <c r="L19" s="4">
        <f t="shared" si="2"/>
        <v>2.2880000000000003</v>
      </c>
      <c r="M19" s="6">
        <f t="shared" si="3"/>
        <v>1.1000000000000001</v>
      </c>
      <c r="N19" s="4">
        <f t="shared" si="4"/>
        <v>0.20800000000000018</v>
      </c>
      <c r="O19" s="4">
        <f t="shared" si="5"/>
        <v>2.6</v>
      </c>
      <c r="P19" s="1">
        <f t="shared" si="6"/>
        <v>3.1199999999999999E-2</v>
      </c>
    </row>
    <row r="20" spans="1:20" x14ac:dyDescent="0.25">
      <c r="A20" s="9">
        <v>43560</v>
      </c>
      <c r="B20" s="9" t="s">
        <v>26</v>
      </c>
      <c r="C20" s="14" t="s">
        <v>64</v>
      </c>
      <c r="D20" s="2" t="s">
        <v>65</v>
      </c>
      <c r="E20" s="19">
        <v>1</v>
      </c>
      <c r="F20" s="2" t="s">
        <v>25</v>
      </c>
      <c r="G20" s="2" t="s">
        <v>39</v>
      </c>
      <c r="H20" s="4">
        <v>5.07</v>
      </c>
      <c r="I20" s="4">
        <v>3.2</v>
      </c>
      <c r="J20" s="6">
        <f t="shared" si="0"/>
        <v>0.63116370808678501</v>
      </c>
      <c r="K20" s="4">
        <f t="shared" si="1"/>
        <v>-1.87</v>
      </c>
      <c r="L20" s="4">
        <f t="shared" si="2"/>
        <v>4.16</v>
      </c>
      <c r="M20" s="6">
        <f t="shared" si="3"/>
        <v>0.82051282051282048</v>
      </c>
      <c r="N20" s="4">
        <f t="shared" si="4"/>
        <v>-0.91000000000000014</v>
      </c>
      <c r="O20" s="4">
        <f t="shared" si="5"/>
        <v>6.3375000000000004</v>
      </c>
      <c r="P20" s="1">
        <f t="shared" si="6"/>
        <v>7.6050000000000006E-2</v>
      </c>
    </row>
    <row r="21" spans="1:20" x14ac:dyDescent="0.25">
      <c r="A21" s="9">
        <v>43560</v>
      </c>
      <c r="B21" s="9" t="s">
        <v>26</v>
      </c>
      <c r="C21" s="14" t="s">
        <v>66</v>
      </c>
      <c r="D21" s="2" t="s">
        <v>67</v>
      </c>
      <c r="E21" s="19">
        <v>1</v>
      </c>
      <c r="F21" s="2" t="s">
        <v>25</v>
      </c>
      <c r="G21" s="2" t="s">
        <v>39</v>
      </c>
      <c r="H21" s="4">
        <v>3.37</v>
      </c>
      <c r="I21" s="4">
        <v>3.2</v>
      </c>
      <c r="J21" s="6">
        <f t="shared" si="0"/>
        <v>0.94955489614243327</v>
      </c>
      <c r="K21" s="4">
        <f t="shared" si="1"/>
        <v>-0.16999999999999993</v>
      </c>
      <c r="L21" s="4">
        <f t="shared" si="2"/>
        <v>4.16</v>
      </c>
      <c r="M21" s="6">
        <f t="shared" si="3"/>
        <v>1.2344213649851632</v>
      </c>
      <c r="N21" s="4">
        <f t="shared" si="4"/>
        <v>0.79</v>
      </c>
      <c r="O21" s="4">
        <f t="shared" si="5"/>
        <v>4.2125000000000004</v>
      </c>
      <c r="P21" s="1">
        <f t="shared" si="6"/>
        <v>5.0549999999999998E-2</v>
      </c>
    </row>
    <row r="22" spans="1:20" x14ac:dyDescent="0.25">
      <c r="A22" s="9">
        <v>43560</v>
      </c>
      <c r="B22" s="9" t="s">
        <v>26</v>
      </c>
      <c r="C22" s="14" t="s">
        <v>70</v>
      </c>
      <c r="D22" s="2" t="s">
        <v>71</v>
      </c>
      <c r="E22" s="19">
        <v>5</v>
      </c>
      <c r="F22" s="2" t="s">
        <v>25</v>
      </c>
      <c r="G22" s="2" t="s">
        <v>6</v>
      </c>
      <c r="H22" s="4">
        <f>4.4*E22</f>
        <v>22</v>
      </c>
      <c r="I22" s="4">
        <f>4*E22</f>
        <v>20</v>
      </c>
      <c r="J22" s="6">
        <f t="shared" si="0"/>
        <v>0.90909090909090906</v>
      </c>
      <c r="K22" s="4">
        <f t="shared" si="1"/>
        <v>-2</v>
      </c>
      <c r="L22" s="4">
        <f t="shared" si="2"/>
        <v>26</v>
      </c>
      <c r="M22" s="6">
        <f t="shared" si="3"/>
        <v>1.1818181818181819</v>
      </c>
      <c r="N22" s="4">
        <f t="shared" si="4"/>
        <v>4</v>
      </c>
      <c r="O22" s="4">
        <f t="shared" si="5"/>
        <v>27.5</v>
      </c>
      <c r="P22" s="1">
        <f t="shared" si="6"/>
        <v>0.32999999999999996</v>
      </c>
    </row>
    <row r="23" spans="1:20" x14ac:dyDescent="0.25">
      <c r="A23" s="9">
        <v>43560</v>
      </c>
      <c r="B23" s="9" t="s">
        <v>26</v>
      </c>
      <c r="C23" s="14" t="s">
        <v>72</v>
      </c>
      <c r="D23" s="2" t="s">
        <v>73</v>
      </c>
      <c r="E23" s="19">
        <v>2</v>
      </c>
      <c r="F23" s="2" t="s">
        <v>25</v>
      </c>
      <c r="G23" s="2" t="s">
        <v>6</v>
      </c>
      <c r="H23" s="4">
        <f>5.07*E23</f>
        <v>10.14</v>
      </c>
      <c r="I23" s="4">
        <v>10</v>
      </c>
      <c r="J23" s="6">
        <f t="shared" si="0"/>
        <v>0.98619329388560151</v>
      </c>
      <c r="K23" s="4">
        <f t="shared" si="1"/>
        <v>-0.14000000000000057</v>
      </c>
      <c r="L23" s="4">
        <f t="shared" si="2"/>
        <v>13</v>
      </c>
      <c r="M23" s="6">
        <f t="shared" si="3"/>
        <v>1.2820512820512819</v>
      </c>
      <c r="N23" s="4">
        <f t="shared" si="4"/>
        <v>2.8599999999999994</v>
      </c>
      <c r="O23" s="4">
        <f t="shared" si="5"/>
        <v>12.675000000000001</v>
      </c>
      <c r="P23" s="1">
        <f t="shared" si="6"/>
        <v>0.15210000000000001</v>
      </c>
    </row>
    <row r="24" spans="1:20" x14ac:dyDescent="0.25">
      <c r="A24" s="9">
        <v>43560</v>
      </c>
      <c r="B24" s="9" t="s">
        <v>26</v>
      </c>
      <c r="C24" s="14" t="s">
        <v>74</v>
      </c>
      <c r="D24" s="2" t="s">
        <v>75</v>
      </c>
      <c r="E24" s="19">
        <v>1</v>
      </c>
      <c r="F24" s="33" t="s">
        <v>26</v>
      </c>
      <c r="G24" s="2" t="s">
        <v>6</v>
      </c>
      <c r="H24" s="4">
        <v>4.2</v>
      </c>
      <c r="I24" s="4">
        <v>3.5</v>
      </c>
      <c r="J24" s="6">
        <f t="shared" si="0"/>
        <v>0.83333333333333326</v>
      </c>
      <c r="K24" s="4">
        <f t="shared" si="1"/>
        <v>-0.70000000000000018</v>
      </c>
      <c r="L24" s="4">
        <f t="shared" si="2"/>
        <v>4.55</v>
      </c>
      <c r="M24" s="6">
        <f t="shared" si="3"/>
        <v>1.0833333333333333</v>
      </c>
      <c r="N24" s="4">
        <f t="shared" si="4"/>
        <v>0.34999999999999964</v>
      </c>
      <c r="O24" s="4">
        <f t="shared" si="5"/>
        <v>5.25</v>
      </c>
      <c r="P24" s="1">
        <f t="shared" si="6"/>
        <v>6.3E-2</v>
      </c>
    </row>
    <row r="25" spans="1:20" x14ac:dyDescent="0.25">
      <c r="A25" s="9">
        <v>43560</v>
      </c>
      <c r="B25" s="9" t="s">
        <v>26</v>
      </c>
      <c r="C25" s="14" t="s">
        <v>76</v>
      </c>
      <c r="D25" s="2" t="s">
        <v>77</v>
      </c>
      <c r="E25" s="19">
        <v>1</v>
      </c>
      <c r="F25" s="2" t="s">
        <v>25</v>
      </c>
      <c r="G25" s="2" t="s">
        <v>6</v>
      </c>
      <c r="H25" s="4">
        <v>1.94</v>
      </c>
      <c r="I25" s="4">
        <v>2.25</v>
      </c>
      <c r="J25" s="6">
        <f t="shared" si="0"/>
        <v>1.1597938144329898</v>
      </c>
      <c r="K25" s="4">
        <f t="shared" si="1"/>
        <v>0.31000000000000005</v>
      </c>
      <c r="L25" s="4">
        <f t="shared" si="2"/>
        <v>2.9250000000000003</v>
      </c>
      <c r="M25" s="6">
        <f t="shared" si="3"/>
        <v>1.5077319587628868</v>
      </c>
      <c r="N25" s="4">
        <f t="shared" si="4"/>
        <v>0.98500000000000032</v>
      </c>
      <c r="O25" s="4">
        <f t="shared" si="5"/>
        <v>2.4249999999999998</v>
      </c>
      <c r="P25" s="1">
        <f t="shared" si="6"/>
        <v>2.9099999999999997E-2</v>
      </c>
    </row>
    <row r="26" spans="1:20" x14ac:dyDescent="0.25">
      <c r="A26" s="9">
        <v>43560</v>
      </c>
      <c r="B26" s="9" t="s">
        <v>26</v>
      </c>
      <c r="C26" s="14" t="s">
        <v>78</v>
      </c>
      <c r="D26" s="2" t="s">
        <v>79</v>
      </c>
      <c r="E26" s="19">
        <v>1</v>
      </c>
      <c r="F26" s="2" t="s">
        <v>25</v>
      </c>
      <c r="G26" s="2" t="s">
        <v>6</v>
      </c>
      <c r="H26" s="4">
        <v>2.86</v>
      </c>
      <c r="I26" s="4">
        <v>2.5</v>
      </c>
      <c r="J26" s="6">
        <f t="shared" si="0"/>
        <v>0.87412587412587417</v>
      </c>
      <c r="K26" s="4">
        <f t="shared" si="1"/>
        <v>-0.35999999999999988</v>
      </c>
      <c r="L26" s="4">
        <f t="shared" si="2"/>
        <v>3.25</v>
      </c>
      <c r="M26" s="6">
        <f t="shared" si="3"/>
        <v>1.1363636363636365</v>
      </c>
      <c r="N26" s="4">
        <f t="shared" si="4"/>
        <v>0.39000000000000012</v>
      </c>
      <c r="O26" s="4">
        <f t="shared" si="5"/>
        <v>3.5749999999999997</v>
      </c>
      <c r="P26" s="1">
        <f t="shared" si="6"/>
        <v>4.2899999999999994E-2</v>
      </c>
    </row>
    <row r="27" spans="1:20" x14ac:dyDescent="0.25">
      <c r="A27" s="9">
        <v>43563</v>
      </c>
      <c r="B27" s="9" t="s">
        <v>26</v>
      </c>
      <c r="C27" s="14" t="s">
        <v>104</v>
      </c>
      <c r="D27" s="2" t="s">
        <v>61</v>
      </c>
      <c r="E27" s="19">
        <v>3</v>
      </c>
      <c r="F27" s="2" t="s">
        <v>25</v>
      </c>
      <c r="G27" s="2" t="s">
        <v>6</v>
      </c>
      <c r="H27" s="4">
        <v>51.3</v>
      </c>
      <c r="I27" s="4">
        <v>54</v>
      </c>
      <c r="J27" s="6">
        <f t="shared" ref="J27:J28" si="7">I27/H27</f>
        <v>1.0526315789473686</v>
      </c>
      <c r="K27" s="4">
        <f t="shared" ref="K27:K28" si="8">SUM(I27-H27)</f>
        <v>2.7000000000000028</v>
      </c>
      <c r="L27" s="4">
        <f t="shared" ref="L27:L28" si="9">I27*(1+$R$2)</f>
        <v>70.2</v>
      </c>
      <c r="M27" s="6">
        <f t="shared" ref="M27:M28" si="10">L27/H27</f>
        <v>1.368421052631579</v>
      </c>
      <c r="N27" s="4">
        <f t="shared" ref="N27:N28" si="11">L27-H27</f>
        <v>18.900000000000006</v>
      </c>
      <c r="O27" s="4">
        <f t="shared" ref="O27:O28" si="12">H27*(1+$R$1)</f>
        <v>64.125</v>
      </c>
      <c r="P27" s="1">
        <f t="shared" ref="P27:P28" si="13">H27*$R$3</f>
        <v>0.76949999999999996</v>
      </c>
      <c r="T27" t="s">
        <v>107</v>
      </c>
    </row>
    <row r="28" spans="1:20" x14ac:dyDescent="0.25">
      <c r="A28" s="9">
        <v>43563</v>
      </c>
      <c r="B28" s="9" t="s">
        <v>26</v>
      </c>
      <c r="C28" s="14" t="s">
        <v>105</v>
      </c>
      <c r="D28" s="2" t="s">
        <v>106</v>
      </c>
      <c r="E28" s="19">
        <v>4</v>
      </c>
      <c r="F28" s="2" t="s">
        <v>25</v>
      </c>
      <c r="G28" s="2" t="s">
        <v>6</v>
      </c>
      <c r="H28" s="4">
        <v>20.36</v>
      </c>
      <c r="I28" s="4">
        <v>22</v>
      </c>
      <c r="J28" s="6">
        <f t="shared" si="7"/>
        <v>1.0805500982318272</v>
      </c>
      <c r="K28" s="4">
        <f t="shared" si="8"/>
        <v>1.6400000000000006</v>
      </c>
      <c r="L28" s="4">
        <f t="shared" si="9"/>
        <v>28.6</v>
      </c>
      <c r="M28" s="6">
        <f t="shared" si="10"/>
        <v>1.4047151277013754</v>
      </c>
      <c r="N28" s="4">
        <f t="shared" si="11"/>
        <v>8.240000000000002</v>
      </c>
      <c r="O28" s="4">
        <f t="shared" si="12"/>
        <v>25.45</v>
      </c>
      <c r="P28" s="1">
        <f t="shared" si="13"/>
        <v>0.3054</v>
      </c>
      <c r="T28" t="s">
        <v>107</v>
      </c>
    </row>
    <row r="29" spans="1:20" x14ac:dyDescent="0.25">
      <c r="A29" s="9">
        <v>43558</v>
      </c>
      <c r="B29" s="9" t="s">
        <v>25</v>
      </c>
      <c r="C29" s="17" t="s">
        <v>20</v>
      </c>
      <c r="D29" s="2" t="s">
        <v>21</v>
      </c>
      <c r="E29" s="19">
        <v>1</v>
      </c>
      <c r="F29" s="2" t="s">
        <v>25</v>
      </c>
      <c r="G29" s="2" t="s">
        <v>6</v>
      </c>
      <c r="H29" s="4">
        <v>1.07</v>
      </c>
      <c r="I29" s="4">
        <v>0.2</v>
      </c>
      <c r="J29" s="6">
        <f t="shared" si="0"/>
        <v>0.18691588785046728</v>
      </c>
      <c r="K29" s="4">
        <f t="shared" si="1"/>
        <v>-0.87000000000000011</v>
      </c>
      <c r="L29" s="4">
        <f t="shared" si="2"/>
        <v>0.26</v>
      </c>
      <c r="M29" s="6">
        <f t="shared" si="3"/>
        <v>0.24299065420560748</v>
      </c>
      <c r="N29" s="4">
        <f t="shared" si="4"/>
        <v>-0.81</v>
      </c>
      <c r="O29" s="4">
        <f t="shared" si="5"/>
        <v>1.3375000000000001</v>
      </c>
      <c r="P29" s="1">
        <f t="shared" si="6"/>
        <v>1.6050000000000002E-2</v>
      </c>
      <c r="T29" t="s">
        <v>99</v>
      </c>
    </row>
    <row r="30" spans="1:20" x14ac:dyDescent="0.25">
      <c r="A30" s="9">
        <v>43558</v>
      </c>
      <c r="B30" s="9" t="s">
        <v>25</v>
      </c>
      <c r="C30" s="17" t="s">
        <v>33</v>
      </c>
      <c r="D30" s="2" t="s">
        <v>34</v>
      </c>
      <c r="E30" s="19">
        <v>1</v>
      </c>
      <c r="F30" s="2" t="s">
        <v>25</v>
      </c>
      <c r="G30" s="2" t="s">
        <v>39</v>
      </c>
      <c r="H30" s="4">
        <v>1.2</v>
      </c>
      <c r="I30" s="4">
        <v>0.48</v>
      </c>
      <c r="J30" s="6">
        <f t="shared" si="0"/>
        <v>0.4</v>
      </c>
      <c r="K30" s="4">
        <f t="shared" si="1"/>
        <v>-0.72</v>
      </c>
      <c r="L30" s="4">
        <f t="shared" si="2"/>
        <v>0.624</v>
      </c>
      <c r="M30" s="6">
        <f t="shared" si="3"/>
        <v>0.52</v>
      </c>
      <c r="N30" s="4">
        <f t="shared" si="4"/>
        <v>-0.57599999999999996</v>
      </c>
      <c r="O30" s="4">
        <f t="shared" si="5"/>
        <v>1.5</v>
      </c>
      <c r="P30" s="1">
        <f t="shared" si="6"/>
        <v>1.7999999999999999E-2</v>
      </c>
    </row>
    <row r="31" spans="1:20" x14ac:dyDescent="0.25">
      <c r="A31" s="9">
        <v>43558</v>
      </c>
      <c r="B31" s="9" t="s">
        <v>25</v>
      </c>
      <c r="C31" s="17" t="s">
        <v>80</v>
      </c>
      <c r="D31" s="2" t="s">
        <v>35</v>
      </c>
      <c r="E31" s="19">
        <v>1</v>
      </c>
      <c r="F31" s="2" t="s">
        <v>25</v>
      </c>
      <c r="G31" s="2" t="s">
        <v>38</v>
      </c>
      <c r="H31" s="4">
        <v>0.97</v>
      </c>
      <c r="I31" s="4">
        <v>0.16</v>
      </c>
      <c r="J31" s="6">
        <f t="shared" si="0"/>
        <v>0.16494845360824742</v>
      </c>
      <c r="K31" s="4">
        <f t="shared" si="1"/>
        <v>-0.80999999999999994</v>
      </c>
      <c r="L31" s="4">
        <f t="shared" si="2"/>
        <v>0.20800000000000002</v>
      </c>
      <c r="M31" s="6">
        <f t="shared" si="3"/>
        <v>0.21443298969072166</v>
      </c>
      <c r="N31" s="4">
        <f t="shared" si="4"/>
        <v>-0.76200000000000001</v>
      </c>
      <c r="O31" s="4">
        <f t="shared" si="5"/>
        <v>1.2124999999999999</v>
      </c>
      <c r="P31" s="1">
        <f t="shared" si="6"/>
        <v>1.4549999999999999E-2</v>
      </c>
    </row>
    <row r="32" spans="1:20" x14ac:dyDescent="0.25">
      <c r="A32" s="9">
        <v>43558</v>
      </c>
      <c r="B32" s="9" t="s">
        <v>25</v>
      </c>
      <c r="C32" s="17" t="s">
        <v>40</v>
      </c>
      <c r="D32" s="2" t="s">
        <v>41</v>
      </c>
      <c r="E32" s="19">
        <v>1</v>
      </c>
      <c r="F32" s="2" t="s">
        <v>25</v>
      </c>
      <c r="G32" s="2" t="s">
        <v>39</v>
      </c>
      <c r="H32" s="4">
        <v>8.39</v>
      </c>
      <c r="I32" s="4">
        <v>3.76</v>
      </c>
      <c r="J32" s="6">
        <f t="shared" si="0"/>
        <v>0.44815256257449337</v>
      </c>
      <c r="K32" s="4">
        <f t="shared" si="1"/>
        <v>-4.6300000000000008</v>
      </c>
      <c r="L32" s="4">
        <f t="shared" si="2"/>
        <v>4.8879999999999999</v>
      </c>
      <c r="M32" s="6">
        <f t="shared" si="3"/>
        <v>0.58259833134684147</v>
      </c>
      <c r="N32" s="4">
        <f t="shared" si="4"/>
        <v>-3.5020000000000007</v>
      </c>
      <c r="O32" s="4">
        <f t="shared" si="5"/>
        <v>10.487500000000001</v>
      </c>
      <c r="P32" s="1">
        <f t="shared" si="6"/>
        <v>0.12585000000000002</v>
      </c>
      <c r="T32" t="s">
        <v>100</v>
      </c>
    </row>
    <row r="33" spans="1:20" x14ac:dyDescent="0.25">
      <c r="A33" s="9">
        <v>43558</v>
      </c>
      <c r="B33" s="9" t="s">
        <v>25</v>
      </c>
      <c r="C33" s="17" t="s">
        <v>42</v>
      </c>
      <c r="D33" s="2" t="s">
        <v>43</v>
      </c>
      <c r="E33" s="19">
        <v>1</v>
      </c>
      <c r="F33" s="2" t="s">
        <v>25</v>
      </c>
      <c r="G33" s="2" t="s">
        <v>38</v>
      </c>
      <c r="H33" s="4">
        <v>2.35</v>
      </c>
      <c r="I33" s="4">
        <v>0.91</v>
      </c>
      <c r="J33" s="6">
        <f t="shared" si="0"/>
        <v>0.38723404255319149</v>
      </c>
      <c r="K33" s="4">
        <f t="shared" si="1"/>
        <v>-1.44</v>
      </c>
      <c r="L33" s="4">
        <f t="shared" si="2"/>
        <v>1.1830000000000001</v>
      </c>
      <c r="M33" s="6">
        <f t="shared" si="3"/>
        <v>0.5034042553191489</v>
      </c>
      <c r="N33" s="4">
        <f t="shared" si="4"/>
        <v>-1.167</v>
      </c>
      <c r="O33" s="4">
        <f t="shared" si="5"/>
        <v>2.9375</v>
      </c>
      <c r="P33" s="1">
        <f t="shared" si="6"/>
        <v>3.5249999999999997E-2</v>
      </c>
    </row>
    <row r="34" spans="1:20" x14ac:dyDescent="0.25">
      <c r="A34" s="9">
        <v>43558</v>
      </c>
      <c r="B34" s="9" t="s">
        <v>25</v>
      </c>
      <c r="C34" s="17" t="s">
        <v>44</v>
      </c>
      <c r="D34" s="2" t="s">
        <v>21</v>
      </c>
      <c r="E34" s="19">
        <v>1</v>
      </c>
      <c r="F34" s="2" t="s">
        <v>25</v>
      </c>
      <c r="G34" s="2" t="s">
        <v>6</v>
      </c>
      <c r="H34" s="4">
        <v>1</v>
      </c>
      <c r="I34" s="4">
        <v>1.8</v>
      </c>
      <c r="J34" s="6">
        <f t="shared" si="0"/>
        <v>1.8</v>
      </c>
      <c r="K34" s="4">
        <f t="shared" si="1"/>
        <v>0.8</v>
      </c>
      <c r="L34" s="4">
        <f t="shared" si="2"/>
        <v>2.3400000000000003</v>
      </c>
      <c r="M34" s="6">
        <f t="shared" si="3"/>
        <v>2.3400000000000003</v>
      </c>
      <c r="N34" s="4">
        <f t="shared" si="4"/>
        <v>1.3400000000000003</v>
      </c>
      <c r="O34" s="4">
        <f t="shared" si="5"/>
        <v>1.25</v>
      </c>
      <c r="P34" s="1">
        <f t="shared" si="6"/>
        <v>1.4999999999999999E-2</v>
      </c>
      <c r="T34" t="s">
        <v>101</v>
      </c>
    </row>
    <row r="35" spans="1:20" x14ac:dyDescent="0.25">
      <c r="A35" s="9">
        <v>43560</v>
      </c>
      <c r="B35" s="9" t="s">
        <v>25</v>
      </c>
      <c r="C35" s="17" t="s">
        <v>68</v>
      </c>
      <c r="D35" s="2" t="s">
        <v>69</v>
      </c>
      <c r="E35" s="19">
        <v>1</v>
      </c>
      <c r="F35" s="2" t="s">
        <v>25</v>
      </c>
      <c r="G35" s="2" t="s">
        <v>6</v>
      </c>
      <c r="H35" s="4">
        <v>3.44</v>
      </c>
      <c r="I35" s="4">
        <v>3</v>
      </c>
      <c r="J35" s="6">
        <f t="shared" si="0"/>
        <v>0.87209302325581395</v>
      </c>
      <c r="K35" s="4">
        <f t="shared" si="1"/>
        <v>-0.43999999999999995</v>
      </c>
      <c r="L35" s="4">
        <f t="shared" si="2"/>
        <v>3.9000000000000004</v>
      </c>
      <c r="M35" s="6">
        <f t="shared" si="3"/>
        <v>1.1337209302325582</v>
      </c>
      <c r="N35" s="4">
        <f t="shared" si="4"/>
        <v>0.46000000000000041</v>
      </c>
      <c r="O35" s="4">
        <f t="shared" si="5"/>
        <v>4.3</v>
      </c>
      <c r="P35" s="1">
        <f t="shared" si="6"/>
        <v>5.16E-2</v>
      </c>
      <c r="T35" t="s">
        <v>109</v>
      </c>
    </row>
    <row r="36" spans="1:20" x14ac:dyDescent="0.25">
      <c r="B36" s="9"/>
      <c r="H36" s="4"/>
      <c r="I36" s="4"/>
      <c r="J36" s="6"/>
      <c r="K36" s="4"/>
      <c r="L36" s="4"/>
      <c r="M36" s="6"/>
      <c r="N36" s="4"/>
      <c r="O36" s="4"/>
      <c r="P36" s="1"/>
    </row>
    <row r="37" spans="1:20" x14ac:dyDescent="0.25">
      <c r="A37" s="11" t="s">
        <v>28</v>
      </c>
      <c r="B37" s="11"/>
      <c r="C37" s="12"/>
      <c r="D37" s="12"/>
      <c r="E37" s="22">
        <f>SUM(E8:E35)</f>
        <v>38</v>
      </c>
      <c r="F37" s="12"/>
      <c r="G37" s="12"/>
      <c r="H37" s="13">
        <f>SUM(H8:H36)</f>
        <v>167.196</v>
      </c>
      <c r="I37" s="13">
        <f>SUM(I8:I36)</f>
        <v>153.65999999999997</v>
      </c>
      <c r="J37" s="32"/>
      <c r="K37" s="13">
        <f>SUM(K8:K36)</f>
        <v>-13.535999999999994</v>
      </c>
      <c r="L37" s="13">
        <f>SUM(L8:L36)</f>
        <v>199.75799999999998</v>
      </c>
      <c r="M37" s="32"/>
      <c r="N37" s="13">
        <f>SUM(N8:N36)</f>
        <v>32.562000000000005</v>
      </c>
      <c r="O37" s="13">
        <f>SUM(O8:O36)</f>
        <v>208.995</v>
      </c>
      <c r="P37" s="13">
        <f>SUM(P8:P36)</f>
        <v>2.5079399999999992</v>
      </c>
    </row>
    <row r="38" spans="1:20" x14ac:dyDescent="0.25">
      <c r="A38" s="10"/>
      <c r="B38" s="10"/>
    </row>
    <row r="39" spans="1:20" x14ac:dyDescent="0.25">
      <c r="A39" s="30" t="s">
        <v>27</v>
      </c>
      <c r="B39" s="30"/>
      <c r="C39" s="3"/>
      <c r="D39" s="30" t="s">
        <v>83</v>
      </c>
      <c r="E39" s="30" t="s">
        <v>82</v>
      </c>
      <c r="F39" s="31" t="s">
        <v>95</v>
      </c>
      <c r="G39" s="3"/>
      <c r="I39" s="21">
        <f>(I37/$H$37)-1</f>
        <v>-8.0958874614225351E-2</v>
      </c>
      <c r="J39" s="18"/>
      <c r="K39" s="18"/>
      <c r="L39" s="21">
        <f>(L37/$H$37)-1</f>
        <v>0.19475346300150709</v>
      </c>
      <c r="M39" s="18"/>
      <c r="N39" s="18"/>
      <c r="O39" s="21">
        <f>($H$37/O37)-1</f>
        <v>-0.20000000000000007</v>
      </c>
      <c r="P39" s="21">
        <f>(P37/$H$37)</f>
        <v>1.4999999999999996E-2</v>
      </c>
    </row>
    <row r="40" spans="1:20" x14ac:dyDescent="0.25">
      <c r="A40" s="9">
        <v>43560</v>
      </c>
      <c r="B40" s="29" t="s">
        <v>97</v>
      </c>
      <c r="C40" s="28" t="s">
        <v>84</v>
      </c>
      <c r="D40" s="4">
        <v>148.16</v>
      </c>
      <c r="E40" s="4">
        <v>114.13</v>
      </c>
      <c r="F40" s="6">
        <v>-0.18023306755454316</v>
      </c>
      <c r="G40" s="5">
        <v>-20.570000000000004</v>
      </c>
      <c r="H40" s="6"/>
    </row>
    <row r="41" spans="1:20" x14ac:dyDescent="0.25">
      <c r="A41" s="9">
        <v>43560</v>
      </c>
      <c r="C41" s="10" t="s">
        <v>94</v>
      </c>
      <c r="D41" s="4">
        <v>126.17</v>
      </c>
      <c r="E41" s="4">
        <v>95.71</v>
      </c>
      <c r="F41" s="6">
        <v>-0.13018493365374562</v>
      </c>
      <c r="G41" s="5">
        <v>-12.460000000000004</v>
      </c>
    </row>
    <row r="42" spans="1:20" x14ac:dyDescent="0.25">
      <c r="A42" s="9">
        <v>43560</v>
      </c>
      <c r="C42" s="10" t="s">
        <v>96</v>
      </c>
      <c r="D42" s="4">
        <v>21.99</v>
      </c>
      <c r="E42" s="4">
        <v>18.420000000000002</v>
      </c>
      <c r="F42" s="6">
        <v>-0.44028230184581973</v>
      </c>
      <c r="G42" s="5">
        <v>-8.11</v>
      </c>
    </row>
    <row r="44" spans="1:20" x14ac:dyDescent="0.25">
      <c r="A44" s="9">
        <v>43563</v>
      </c>
      <c r="B44" s="29" t="s">
        <v>97</v>
      </c>
      <c r="C44" s="28" t="s">
        <v>84</v>
      </c>
      <c r="D44" s="4">
        <v>296.61</v>
      </c>
      <c r="E44" s="4">
        <v>185.79</v>
      </c>
      <c r="F44" s="34">
        <v>-8.6999999999999994E-2</v>
      </c>
      <c r="G44" s="5">
        <v>-16.23</v>
      </c>
      <c r="H44" s="20" t="s">
        <v>108</v>
      </c>
    </row>
    <row r="46" spans="1:20" x14ac:dyDescent="0.25">
      <c r="A46" s="9">
        <v>43564</v>
      </c>
      <c r="B46" s="10" t="s">
        <v>110</v>
      </c>
      <c r="C46" s="16" t="s">
        <v>111</v>
      </c>
      <c r="E46" s="27">
        <v>-17.28</v>
      </c>
    </row>
  </sheetData>
  <conditionalFormatting sqref="J29:J35 J8:J26">
    <cfRule type="cellIs" dxfId="5" priority="10" operator="greaterThan">
      <formula>0.999</formula>
    </cfRule>
  </conditionalFormatting>
  <conditionalFormatting sqref="J27:J28">
    <cfRule type="cellIs" dxfId="4" priority="5" operator="greaterThan">
      <formula>0.999</formula>
    </cfRule>
  </conditionalFormatting>
  <conditionalFormatting sqref="N8:N35">
    <cfRule type="top10" dxfId="3" priority="21" percent="1" bottom="1" rank="10"/>
    <cfRule type="cellIs" dxfId="2" priority="22" operator="greaterThan">
      <formula>0</formula>
    </cfRule>
  </conditionalFormatting>
  <conditionalFormatting sqref="K8:K35">
    <cfRule type="top10" dxfId="1" priority="25" percent="1" rank="10"/>
    <cfRule type="top10" dxfId="0" priority="26" percent="1" bottom="1" rank="10"/>
  </conditionalFormatting>
  <hyperlinks>
    <hyperlink ref="C40" r:id="rId1"/>
    <hyperlink ref="C4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</dc:creator>
  <cp:lastModifiedBy>Landon</cp:lastModifiedBy>
  <dcterms:created xsi:type="dcterms:W3CDTF">2019-04-04T02:07:40Z</dcterms:created>
  <dcterms:modified xsi:type="dcterms:W3CDTF">2019-04-15T22:44:25Z</dcterms:modified>
</cp:coreProperties>
</file>